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89"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<sst xmlns="http://schemas.openxmlformats.org/spreadsheetml/2006/main" count="1109" uniqueCount="693">
  <si>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5:35:08 PM</t>
  </si>
  <si>
    <t>EFFECTIVE TAX RATE TOTALS</t>
  </si>
  <si>
    <t>APR Year</t>
  </si>
  <si>
    <t>Tax Year</t>
  </si>
  <si>
    <t xml:space="preserve">Entity: </t>
  </si>
  <si>
    <t>CODE</t>
  </si>
  <si>
    <t>WNP-NORTH PLAINS WATER DISTRICT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</si>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</sst>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631815605</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0.00033136</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0.00033136</v>
      </c>
      <c r="L10" s="22" t="s">
        <v>25</v>
      </c>
      <c r="M10" s="24" t="s">
        <v>26</v>
      </c>
      <c r="N10" s="15"/>
    </row>
    <row r="11" spans="2:14" ht="18">
      <c r="B11" s="24">
        <f aca="true" t="shared" si="1" ref="B11:B18">apyr</f>
        <v>2019</v>
      </c>
      <c r="C11" s="327" t="s">
        <v>27</v>
      </c>
      <c r="D11" s="328"/>
      <c r="E11" s="328"/>
      <c r="F11" s="328"/>
      <c r="G11" s="328"/>
      <c r="H11" s="328"/>
      <c r="I11" s="328"/>
      <c r="J11" s="329"/>
      <c r="K11" s="21">
        <v>2295</v>
      </c>
      <c r="L11" s="22" t="s">
        <v>28</v>
      </c>
      <c r="M11" s="22" t="s">
        <v>28</v>
      </c>
      <c r="N11" s="15"/>
    </row>
    <row r="12" spans="2:14" ht="18">
      <c r="B12" s="24">
        <f t="shared" si="1"/>
        <v>2019</v>
      </c>
      <c r="C12" s="327" t="s">
        <v>29</v>
      </c>
      <c r="D12" s="328"/>
      <c r="E12" s="328"/>
      <c r="F12" s="328"/>
      <c r="G12" s="328"/>
      <c r="H12" s="328"/>
      <c r="I12" s="328"/>
      <c r="J12" s="329"/>
      <c r="K12" s="21">
        <v>718660</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638701404</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2190474</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43675.73273909722</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WNP-NORTH PLAINS WATER DISTRICT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WNP-NORTH PLAINS WATER DISTRICT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WNP-NORTH PLAINS WATER DISTRICT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WNP-NORTH PLAINS WATER DISTRICT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WNP-NORTH PLAINS WATER DISTRICT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WNP-NORTH PLAINS WATER DISTRICT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WNP-NORTH PLAINS WATER DISTRICT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631815605</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631815605</v>
      </c>
    </row>
    <row r="17" spans="1:4" ht="48.75" customHeight="1">
      <c r="A17" s="37">
        <v>4</v>
      </c>
      <c r="B17" s="417" t="s">
        <v>85</v>
      </c>
      <c r="C17" s="419"/>
      <c r="D17" s="47">
        <f>SUM(eff_histtaxrate)*100</f>
        <v>0.033136</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631815605</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2295</v>
      </c>
      <c r="D27" s="402"/>
    </row>
    <row r="28" spans="1:4" ht="33" customHeight="1">
      <c r="A28" s="432"/>
      <c r="B28" s="40" t="s">
        <v>94</v>
      </c>
      <c r="C28" s="59">
        <f>SUM(eff_partialexempt)</f>
        <v>718660</v>
      </c>
      <c r="D28" s="402"/>
    </row>
    <row r="29" spans="1:4" ht="23.25" customHeight="1">
      <c r="A29" s="43"/>
      <c r="B29" s="52" t="s">
        <v>95</v>
      </c>
      <c r="C29" s="44"/>
      <c r="D29" s="53">
        <f>SUM(C27,C28)</f>
        <v>720955</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720955</v>
      </c>
    </row>
    <row r="35" spans="1:4" ht="16.5" customHeight="1">
      <c r="A35" s="37">
        <v>11</v>
      </c>
      <c r="B35" s="417" t="s">
        <v>101</v>
      </c>
      <c r="C35" s="418"/>
      <c r="D35" s="39">
        <f>SUM(D22-D34)</f>
        <v>631094650</v>
      </c>
    </row>
    <row r="36" spans="1:4" ht="18.75" customHeight="1">
      <c r="A36" s="37">
        <v>12</v>
      </c>
      <c r="B36" s="417" t="s">
        <v>102</v>
      </c>
      <c r="C36" s="418"/>
      <c r="D36" s="60">
        <f>SUM(D17)*D35/100</f>
        <v>209119.523224</v>
      </c>
    </row>
    <row r="37" spans="1:4" ht="76.5" customHeight="1">
      <c r="A37" s="37">
        <v>13</v>
      </c>
      <c r="B37" s="417" t="s">
        <v>103</v>
      </c>
      <c r="C37" s="419"/>
      <c r="D37" s="57"/>
    </row>
    <row r="38" spans="1:4" ht="18" customHeight="1">
      <c r="A38" s="37">
        <v>14</v>
      </c>
      <c r="B38" s="417" t="s">
        <v>104</v>
      </c>
      <c r="C38" s="418"/>
      <c r="D38" s="60">
        <f>SUM(D36:D37)</f>
        <v>209119.523224</v>
      </c>
    </row>
    <row r="39" spans="1:4" ht="48.75" customHeight="1">
      <c r="A39" s="414">
        <v>15</v>
      </c>
      <c r="B39" s="408" t="s">
        <v>105</v>
      </c>
      <c r="C39" s="409"/>
      <c r="D39" s="437"/>
    </row>
    <row r="40" spans="1:4" ht="19.5" customHeight="1">
      <c r="A40" s="432"/>
      <c r="B40" s="40" t="s">
        <v>106</v>
      </c>
      <c r="C40" s="58">
        <f>SUM(eff_certifiedtxbl)</f>
        <v>638701404</v>
      </c>
      <c r="D40" s="432"/>
    </row>
    <row r="41" spans="1:4" ht="63">
      <c r="A41" s="432"/>
      <c r="B41" s="40" t="s">
        <v>107</v>
      </c>
      <c r="C41" s="59">
        <f>SUM(eff_pollution)</f>
        <v>0</v>
      </c>
      <c r="D41" s="438"/>
    </row>
    <row r="42" spans="1:4" ht="19.5" customHeight="1">
      <c r="A42" s="43"/>
      <c r="B42" s="52" t="s">
        <v>108</v>
      </c>
      <c r="C42" s="44"/>
      <c r="D42" s="53">
        <f>SUM(C40-C41)</f>
        <v>638701404</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638701404</v>
      </c>
    </row>
    <row r="54" spans="1:4" ht="49.5" customHeight="1">
      <c r="A54" s="37">
        <v>19</v>
      </c>
      <c r="B54" s="417" t="s">
        <v>118</v>
      </c>
      <c r="C54" s="419"/>
      <c r="D54" s="70">
        <v>0</v>
      </c>
    </row>
    <row r="55" spans="1:4" ht="78.75" customHeight="1">
      <c r="A55" s="37">
        <v>20</v>
      </c>
      <c r="B55" s="417" t="s">
        <v>119</v>
      </c>
      <c r="C55" s="419"/>
      <c r="D55" s="39">
        <f>SUM(eff_newtxbl)</f>
        <v>2190474</v>
      </c>
    </row>
    <row r="56" spans="1:4" ht="22.5" customHeight="1">
      <c r="A56" s="37">
        <v>21</v>
      </c>
      <c r="B56" s="38" t="s">
        <v>120</v>
      </c>
      <c r="C56" s="54"/>
      <c r="D56" s="75">
        <f>SUM(D54:D55)</f>
        <v>2190474</v>
      </c>
    </row>
    <row r="57" spans="1:4" ht="22.5" customHeight="1">
      <c r="A57" s="37">
        <v>22</v>
      </c>
      <c r="B57" s="38" t="s">
        <v>121</v>
      </c>
      <c r="C57" s="54"/>
      <c r="D57" s="75">
        <f>SUM(D53-D56)</f>
        <v>636510930</v>
      </c>
    </row>
    <row r="58" spans="1:4" ht="21.75" customHeight="1">
      <c r="A58" s="37">
        <v>23</v>
      </c>
      <c r="B58" s="38" t="s">
        <v>122</v>
      </c>
      <c r="C58" s="54"/>
      <c r="D58" s="76">
        <f>SUM(D38/D57)*100</f>
        <v>0.03285403492191407</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638701404</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638701404</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WNP-NORTH PLAINS WATER DISTRICT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631815605</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631815605</v>
      </c>
      <c r="E13" s="2"/>
      <c r="F13" s="2"/>
      <c r="G13" s="2"/>
      <c r="H13" s="2"/>
      <c r="I13" s="2"/>
      <c r="J13" s="2"/>
      <c r="L13" s="2"/>
      <c r="M13" s="2"/>
    </row>
    <row r="14" spans="1:13" ht="29.25" customHeight="1">
      <c r="A14" s="127">
        <v>4</v>
      </c>
      <c r="B14" s="128" t="s">
        <v>173</v>
      </c>
      <c r="C14" s="129"/>
      <c r="D14" s="130">
        <f>SUM(eff_histtaxrate)*100</f>
        <v>0.033136</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631815605</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2295</v>
      </c>
      <c r="D24" s="148"/>
      <c r="E24" s="2"/>
      <c r="F24" s="2"/>
      <c r="G24" s="2"/>
      <c r="H24" s="2"/>
      <c r="I24" s="2"/>
      <c r="J24" s="2"/>
      <c r="L24" s="2"/>
      <c r="M24" s="2"/>
    </row>
    <row r="25" spans="1:13" ht="36.75" customHeight="1">
      <c r="A25" s="146"/>
      <c r="B25" s="134" t="s">
        <v>180</v>
      </c>
      <c r="C25" s="149">
        <f>SUM(eff_partialexempt)</f>
        <v>718660</v>
      </c>
      <c r="D25" s="148"/>
      <c r="E25" s="2"/>
      <c r="F25" s="2"/>
      <c r="G25" s="2"/>
      <c r="H25" s="2"/>
      <c r="I25" s="2"/>
      <c r="J25" s="2"/>
      <c r="L25" s="2"/>
      <c r="M25" s="2"/>
    </row>
    <row r="26" spans="1:13" ht="24.75" customHeight="1">
      <c r="A26" s="150"/>
      <c r="B26" s="151" t="s">
        <v>181</v>
      </c>
      <c r="C26" s="121"/>
      <c r="D26" s="152">
        <f>SUM(C25,C24)</f>
        <v>720955</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720955</v>
      </c>
      <c r="E31" s="2"/>
      <c r="F31" s="2"/>
      <c r="G31" s="2"/>
      <c r="H31" s="2"/>
      <c r="I31" s="2"/>
      <c r="J31" s="2"/>
      <c r="K31" s="2"/>
      <c r="L31" s="2"/>
      <c r="M31" s="2"/>
    </row>
    <row r="32" spans="1:9" ht="24.75" customHeight="1">
      <c r="A32" s="119">
        <v>11</v>
      </c>
      <c r="B32" s="164" t="s">
        <v>186</v>
      </c>
      <c r="C32" s="126"/>
      <c r="D32" s="165">
        <f>SUM(D19-D31)</f>
        <v>631094650</v>
      </c>
      <c r="E32" s="2"/>
      <c r="F32" s="2"/>
      <c r="G32" s="2"/>
      <c r="H32" s="2"/>
      <c r="I32" s="2"/>
    </row>
    <row r="33" spans="1:9" ht="29.25" customHeight="1">
      <c r="A33" s="119">
        <v>12</v>
      </c>
      <c r="B33" s="164" t="s">
        <v>102</v>
      </c>
      <c r="C33" s="126"/>
      <c r="D33" s="165">
        <f>SUM(D14)*D32/100</f>
        <v>209119.523224</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209119.523224</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638701404</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638701404</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638701404</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2190474</v>
      </c>
      <c r="E52" s="2"/>
      <c r="F52" s="2"/>
      <c r="G52" s="2"/>
      <c r="H52" s="2"/>
      <c r="I52" s="2"/>
      <c r="J52" s="2"/>
      <c r="K52" s="2"/>
      <c r="L52" s="2"/>
      <c r="M52" s="2"/>
    </row>
    <row r="53" spans="1:13" ht="29.25" customHeight="1">
      <c r="A53" s="119">
        <v>22</v>
      </c>
      <c r="B53" s="164" t="s">
        <v>204</v>
      </c>
      <c r="C53" s="126"/>
      <c r="D53" s="122">
        <f>SUM(D51,D52)</f>
        <v>2190474</v>
      </c>
      <c r="E53" s="2"/>
      <c r="F53" s="2"/>
      <c r="G53" s="2"/>
      <c r="H53" s="2"/>
      <c r="I53" s="2"/>
      <c r="J53" s="2"/>
      <c r="K53" s="2"/>
      <c r="L53" s="2"/>
      <c r="M53" s="2"/>
    </row>
    <row r="54" spans="1:4" ht="29.25" customHeight="1">
      <c r="A54" s="119">
        <v>23</v>
      </c>
      <c r="B54" s="164" t="s">
        <v>205</v>
      </c>
      <c r="C54" s="126"/>
      <c r="D54" s="122">
        <f>SUM(D50,-D53)</f>
        <v>636510930</v>
      </c>
    </row>
    <row r="55" spans="1:4" ht="29.25" customHeight="1">
      <c r="A55" s="119">
        <v>24</v>
      </c>
      <c r="B55" s="465" t="s">
        <v>206</v>
      </c>
      <c r="C55" s="466"/>
      <c r="D55" s="185">
        <f>SUM(D36/D54)*100</f>
        <v>0.03285403492191407</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0.033136</v>
      </c>
    </row>
    <row r="62" spans="1:4" ht="22.5" customHeight="1">
      <c r="A62" s="127">
        <v>27</v>
      </c>
      <c r="B62" s="189" t="s">
        <v>212</v>
      </c>
      <c r="C62" s="190"/>
      <c r="D62" s="191">
        <f>SUM(D32)</f>
        <v>631094650</v>
      </c>
    </row>
    <row r="63" spans="1:4" ht="21.75" customHeight="1">
      <c r="A63" s="144">
        <v>28</v>
      </c>
      <c r="B63" s="192" t="s">
        <v>213</v>
      </c>
      <c r="C63" s="193"/>
      <c r="D63" s="194"/>
    </row>
    <row r="64" spans="1:4" ht="24" customHeight="1">
      <c r="A64" s="153"/>
      <c r="B64" s="195" t="s">
        <v>214</v>
      </c>
      <c r="C64" s="196">
        <f>SUM(D62*D61)/100</f>
        <v>209119.523224</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209119.523224</v>
      </c>
    </row>
    <row r="73" spans="1:4" ht="26.25" customHeight="1">
      <c r="A73" s="119">
        <v>29</v>
      </c>
      <c r="B73" s="465" t="s">
        <v>224</v>
      </c>
      <c r="C73" s="466"/>
      <c r="D73" s="212">
        <f>SUM(D54)</f>
        <v>636510930</v>
      </c>
    </row>
    <row r="74" spans="1:4" ht="31.5" customHeight="1">
      <c r="A74" s="127">
        <v>30</v>
      </c>
      <c r="B74" s="494" t="s">
        <v>225</v>
      </c>
      <c r="C74" s="495"/>
      <c r="D74" s="130">
        <f>SUM(D72/D73)*100</f>
        <v>0.03285403492191407</v>
      </c>
    </row>
    <row r="75" spans="1:4" ht="27.75" customHeight="1">
      <c r="A75" s="213">
        <v>31</v>
      </c>
      <c r="B75" s="493" t="s">
        <v>226</v>
      </c>
      <c r="C75" s="493"/>
      <c r="D75" s="214">
        <f>SUM(D74)*1.08</f>
        <v>0.0354823577156672</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638701404</v>
      </c>
    </row>
    <row r="88" spans="1:4" ht="23.25" customHeight="1">
      <c r="A88" s="119">
        <v>38</v>
      </c>
      <c r="B88" s="123" t="s">
        <v>236</v>
      </c>
      <c r="C88" s="124"/>
      <c r="D88" s="185">
        <f>SUM(D86)/D87*100</f>
        <v>0</v>
      </c>
    </row>
    <row r="89" spans="1:4" ht="24.75" customHeight="1">
      <c r="A89" s="119">
        <v>39</v>
      </c>
      <c r="B89" s="123" t="s">
        <v>237</v>
      </c>
      <c r="C89" s="124"/>
      <c r="D89" s="185">
        <f>SUM(D75,D88)</f>
        <v>0.0354823577156672</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638701404</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638701404</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WNP-NORTH PLAINS WATER DISTRICT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WNP-NORTH PLAINS WATER DISTRICT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WNP-NORTH PLAINS WATER DISTRICT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WNP-NORTH PLAINS WATER DISTRICT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WNP-NORTH PLAINS WATER DISTRICT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43752.2912630787</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WNP-NORTH PLAINS WATER DISTRICT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WNP-NORTH PLAINS WATER DISTRICT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WNP-NORTH PLAINS WATER DISTRICT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2019-10-14T12:01:03Z</dcterms:modified>
  <cp:category/>
  <cp:version/>
  <cp:contentType/>
  <cp:contentStatus/>
</cp:coreProperties>
</file>